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990" activeTab="3"/>
  </bookViews>
  <sheets>
    <sheet name="INDEX" sheetId="1" r:id="rId1"/>
    <sheet name="AD" sheetId="2" r:id="rId2"/>
    <sheet name="AGC + BGC" sheetId="3" r:id="rId3"/>
    <sheet name="FRL" sheetId="9" r:id="rId4"/>
  </sheets>
  <calcPr calcId="145621"/>
</workbook>
</file>

<file path=xl/calcChain.xml><?xml version="1.0" encoding="utf-8"?>
<calcChain xmlns="http://schemas.openxmlformats.org/spreadsheetml/2006/main">
  <c r="E22" i="9" l="1"/>
  <c r="G22" i="9" s="1"/>
  <c r="F14" i="9" l="1"/>
  <c r="K12" i="3"/>
  <c r="H12" i="3" l="1"/>
  <c r="C41" i="9"/>
  <c r="F41" i="9" s="1"/>
  <c r="C40" i="9"/>
  <c r="C39" i="9"/>
  <c r="C31" i="9"/>
  <c r="C32" i="9"/>
  <c r="C30" i="9"/>
  <c r="G13" i="3"/>
  <c r="I13" i="3" s="1"/>
  <c r="G12" i="3"/>
  <c r="F42" i="9" l="1"/>
  <c r="E42" i="9"/>
  <c r="D14" i="9" l="1"/>
  <c r="C6" i="3"/>
  <c r="F6" i="3"/>
  <c r="E14" i="9" s="1"/>
  <c r="I12" i="3"/>
  <c r="M12" i="3"/>
  <c r="R12" i="3"/>
  <c r="T12" i="3"/>
  <c r="H13" i="3"/>
  <c r="K13" i="3"/>
  <c r="M13" i="3"/>
  <c r="R13" i="3"/>
  <c r="T13" i="3"/>
  <c r="D16" i="3"/>
  <c r="E16" i="3"/>
  <c r="F4" i="3"/>
  <c r="E12" i="9" s="1"/>
  <c r="F5" i="3"/>
  <c r="E13" i="9" s="1"/>
  <c r="P13" i="3" l="1"/>
  <c r="S13" i="3"/>
  <c r="G4" i="3"/>
  <c r="F12" i="9" s="1"/>
  <c r="S12" i="3"/>
  <c r="I16" i="3"/>
  <c r="C14" i="9"/>
  <c r="G14" i="9" s="1"/>
  <c r="D32" i="9" s="1"/>
  <c r="E32" i="9" s="1"/>
  <c r="F32" i="9" s="1"/>
  <c r="U12" i="3"/>
  <c r="D4" i="3"/>
  <c r="U13" i="3"/>
  <c r="H16" i="3"/>
  <c r="L12" i="3"/>
  <c r="N12" i="3"/>
  <c r="P12" i="3"/>
  <c r="O12" i="3"/>
  <c r="C4" i="3"/>
  <c r="C12" i="9" s="1"/>
  <c r="G12" i="9" s="1"/>
  <c r="D30" i="9" s="1"/>
  <c r="L13" i="3"/>
  <c r="O13" i="3"/>
  <c r="N13" i="3"/>
  <c r="C5" i="3"/>
  <c r="D12" i="9"/>
  <c r="G5" i="3"/>
  <c r="F13" i="9" s="1"/>
  <c r="W13" i="3"/>
  <c r="D5" i="3"/>
  <c r="W12" i="3"/>
  <c r="V13" i="3"/>
  <c r="V12" i="3"/>
  <c r="C13" i="9" l="1"/>
  <c r="G13" i="9" s="1"/>
  <c r="D31" i="9" s="1"/>
  <c r="E31" i="9" s="1"/>
  <c r="F31" i="9" s="1"/>
  <c r="E30" i="9"/>
  <c r="D13" i="9"/>
  <c r="F30" i="9" l="1"/>
  <c r="E33" i="9"/>
  <c r="F33" i="9" s="1"/>
</calcChain>
</file>

<file path=xl/sharedStrings.xml><?xml version="1.0" encoding="utf-8"?>
<sst xmlns="http://schemas.openxmlformats.org/spreadsheetml/2006/main" count="217" uniqueCount="112">
  <si>
    <t>AD</t>
  </si>
  <si>
    <t>AGC+BGC</t>
  </si>
  <si>
    <t xml:space="preserve">Above and Below Ground Carbon estimation per hectare </t>
  </si>
  <si>
    <t>FRL</t>
  </si>
  <si>
    <t xml:space="preserve">Forest Reference Emission Level Calculations </t>
  </si>
  <si>
    <t>Year 2015</t>
  </si>
  <si>
    <t>Year 2000</t>
  </si>
  <si>
    <t>Tropical High Forest</t>
  </si>
  <si>
    <t>Woodlands</t>
  </si>
  <si>
    <t>Plantation</t>
  </si>
  <si>
    <t>Other land uses (non forest)</t>
  </si>
  <si>
    <t>0 ± 0</t>
  </si>
  <si>
    <t>N/A</t>
  </si>
  <si>
    <t xml:space="preserve">NFI data </t>
  </si>
  <si>
    <t>Above-ground carbon</t>
  </si>
  <si>
    <t>Below-ground carbon</t>
  </si>
  <si>
    <t>Stratum</t>
  </si>
  <si>
    <t>AGC (tC/ha)</t>
  </si>
  <si>
    <t>CI +/-</t>
  </si>
  <si>
    <t>BGC (tC/ha)</t>
  </si>
  <si>
    <t>Tropical High Forests</t>
  </si>
  <si>
    <t>Plantations*</t>
  </si>
  <si>
    <t>-</t>
  </si>
  <si>
    <t>Biomass</t>
  </si>
  <si>
    <t>Carbon</t>
  </si>
  <si>
    <t>AGC</t>
  </si>
  <si>
    <t>BGC</t>
  </si>
  <si>
    <t>Strata no</t>
  </si>
  <si>
    <t>Stratum name</t>
  </si>
  <si>
    <t>Area (ha) 
in 2015</t>
  </si>
  <si>
    <t>Number of plots</t>
  </si>
  <si>
    <t>AGB (t/ha)</t>
  </si>
  <si>
    <t>BGB (t/ha)</t>
  </si>
  <si>
    <t>AGC (t/ha)</t>
  </si>
  <si>
    <t>BGC (t/ha)</t>
  </si>
  <si>
    <t>SDEV</t>
  </si>
  <si>
    <t>Standard error</t>
  </si>
  <si>
    <t>Rel SE</t>
  </si>
  <si>
    <t>T-value</t>
  </si>
  <si>
    <t>CI lower</t>
  </si>
  <si>
    <t>CI upper</t>
  </si>
  <si>
    <t>Rel CI (½)</t>
  </si>
  <si>
    <t xml:space="preserve">Total </t>
  </si>
  <si>
    <r>
      <rPr>
        <sz val="11"/>
        <color indexed="8"/>
        <rFont val="Calibri"/>
        <family val="2"/>
      </rPr>
      <t xml:space="preserve">* acquired by applying Alder </t>
    </r>
    <r>
      <rPr>
        <i/>
        <sz val="11"/>
        <color indexed="8"/>
        <rFont val="Calibri"/>
        <family val="2"/>
      </rPr>
      <t>et al.</t>
    </r>
    <r>
      <rPr>
        <sz val="11"/>
        <color indexed="8"/>
        <rFont val="Calibri"/>
        <family val="2"/>
      </rPr>
      <t xml:space="preserve"> (2003) yield models to NFA tree planting statistics</t>
    </r>
  </si>
  <si>
    <t>Strata</t>
  </si>
  <si>
    <t>C &gt; CO2</t>
  </si>
  <si>
    <t>Non-Forest</t>
  </si>
  <si>
    <t>Deforestation</t>
  </si>
  <si>
    <t xml:space="preserve">Enhancement </t>
  </si>
  <si>
    <t>Private land</t>
  </si>
  <si>
    <t>NFA land</t>
  </si>
  <si>
    <t>UWA land</t>
  </si>
  <si>
    <t>ha</t>
  </si>
  <si>
    <t>231,051 ± 14,746</t>
  </si>
  <si>
    <t>464 ± 213</t>
  </si>
  <si>
    <t>83,356 ± 7759</t>
  </si>
  <si>
    <t>8,108 ± 3,059</t>
  </si>
  <si>
    <t>898,431 ± 28,469</t>
  </si>
  <si>
    <t>3,450 ± 905</t>
  </si>
  <si>
    <t>112,087 ± 7,874</t>
  </si>
  <si>
    <t>497,652 ± 22,619</t>
  </si>
  <si>
    <t>74,273 ± 9,487</t>
  </si>
  <si>
    <t>20,771 ± 1,263</t>
  </si>
  <si>
    <t>3,382 ± 415</t>
  </si>
  <si>
    <t>9,165 ± 962</t>
  </si>
  <si>
    <t>165,645 ± 3,399</t>
  </si>
  <si>
    <t>272,109 ± 1,520</t>
  </si>
  <si>
    <t>9,629 ± 662</t>
  </si>
  <si>
    <t>115,061 ± 3,204</t>
  </si>
  <si>
    <t>37,485 ± 1,178</t>
  </si>
  <si>
    <t>3,217 ± 427</t>
  </si>
  <si>
    <t>9,478 ± 1,157</t>
  </si>
  <si>
    <t>150,152 ± 3,769</t>
  </si>
  <si>
    <t>558,512 ± 6517</t>
  </si>
  <si>
    <t>118 ± 19</t>
  </si>
  <si>
    <t>396 ± 48</t>
  </si>
  <si>
    <t>8,026 ± 969</t>
  </si>
  <si>
    <t>2,685 ± 523</t>
  </si>
  <si>
    <t>21,663 ± 1893</t>
  </si>
  <si>
    <t>NA</t>
  </si>
  <si>
    <t>Activity Data. Loss, gains, stable forest area by strata</t>
  </si>
  <si>
    <t>AD Deforestation (ha)</t>
  </si>
  <si>
    <t>AD Enhancement (ha)</t>
  </si>
  <si>
    <t>Plantations</t>
  </si>
  <si>
    <t>Activity Data</t>
  </si>
  <si>
    <t>Deforestation (F &gt; NF)</t>
  </si>
  <si>
    <t>Enhancement (NF &gt; F)</t>
  </si>
  <si>
    <t>in ha</t>
  </si>
  <si>
    <t>in tCO2/ha</t>
  </si>
  <si>
    <t>EF Deforestation</t>
  </si>
  <si>
    <t xml:space="preserve">(AGC + BGC)*3.67 </t>
  </si>
  <si>
    <t>RF Enhancement</t>
  </si>
  <si>
    <t>in tCO2</t>
  </si>
  <si>
    <t>in tCO2/year</t>
  </si>
  <si>
    <t>Emissions Deforestation 2000 - 2015</t>
  </si>
  <si>
    <t>FRL Deforestation</t>
  </si>
  <si>
    <t>FRL deforestation (annual emissions)</t>
  </si>
  <si>
    <t>FRL Enhancement</t>
  </si>
  <si>
    <t>AD x EF</t>
  </si>
  <si>
    <t>AD x EF/15</t>
  </si>
  <si>
    <t>AD x RF</t>
  </si>
  <si>
    <t>AD x RF/15</t>
  </si>
  <si>
    <t>Removals Enhancement 2000 - 2015</t>
  </si>
  <si>
    <t>FRL enhancement (annual removals)</t>
  </si>
  <si>
    <t>Total</t>
  </si>
  <si>
    <t>Not reported on in this FRL</t>
  </si>
  <si>
    <t>Emission Factors Deforestation</t>
  </si>
  <si>
    <t>Emission Factor</t>
  </si>
  <si>
    <t>EF (ABC + BGC)*3.67 (tCO2/ha)</t>
  </si>
  <si>
    <t>Removal Factors Enhancement</t>
  </si>
  <si>
    <t>Removal Factor</t>
  </si>
  <si>
    <t>RF (ABC + BGC)*3.67 (tCO2/ha)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</si>
</sst>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* #,##0.00\ ;\-* #,##0.00\ ;* \-#\ ;@\ "/>
    <numFmt numFmtId="165" formatCode="0.0"/>
    <numFmt numFmtId="166" formatCode="0.0\ %"/>
    <numFmt numFmtId="167" formatCode="0.000"/>
    <numFmt numFmtId="168" formatCode="#,##0.0"/>
    <numFmt numFmtId="169" formatCode="_(* #,##0_);_(* \(#,##0\);_(* &quot;-&quot;??_);_(@_)"/>
  </numFmts>
  <fonts count="10" x14ac:knownFonts="1">
    <font>
      <sz val="11"/>
      <color indexed="8"/>
      <name val="Calibri"/>
      <family val="2"/>
    </font>
    <font>
      <sz val="10"/>
      <name val="Arial"/>
    </font>
    <font>
      <u/>
      <sz val="20"/>
      <color indexed="12"/>
      <name val="Calibri"/>
      <family val="2"/>
    </font>
    <font>
      <u/>
      <sz val="11"/>
      <color indexed="12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25"/>
        <bgColor indexed="61"/>
      </patternFill>
    </fill>
    <fill>
      <patternFill patternType="solid">
        <fgColor indexed="55"/>
        <bgColor indexed="50"/>
      </patternFill>
    </fill>
    <fill>
      <patternFill patternType="solid">
        <fgColor indexed="52"/>
        <bgColor indexed="29"/>
      </patternFill>
    </fill>
    <fill>
      <patternFill patternType="solid">
        <fgColor indexed="50"/>
        <bgColor indexed="55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27"/>
        <bgColor indexed="47"/>
      </patternFill>
    </fill>
    <fill>
      <patternFill patternType="solid">
        <fgColor indexed="23"/>
        <bgColor indexed="54"/>
      </patternFill>
    </fill>
    <fill>
      <patternFill patternType="solid">
        <fgColor indexed="31"/>
        <bgColor indexed="27"/>
      </patternFill>
    </fill>
    <fill>
      <patternFill patternType="solid">
        <fgColor indexed="22"/>
        <bgColor indexed="45"/>
      </patternFill>
    </fill>
    <fill>
      <patternFill patternType="solid">
        <fgColor indexed="47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0"/>
      </patternFill>
    </fill>
    <fill>
      <patternFill patternType="solid">
        <fgColor theme="0"/>
        <bgColor indexed="3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/>
      <right style="medium">
        <color indexed="63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3"/>
      </bottom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/>
      <top/>
      <bottom style="medium">
        <color indexed="63"/>
      </bottom>
      <diagonal/>
    </border>
    <border>
      <left style="medium">
        <color indexed="63"/>
      </left>
      <right/>
      <top style="medium">
        <color indexed="63"/>
      </top>
      <bottom/>
      <diagonal/>
    </border>
    <border>
      <left/>
      <right/>
      <top style="medium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medium">
        <color indexed="63"/>
      </left>
      <right style="medium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3"/>
      </left>
      <right style="medium">
        <color indexed="63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</borders>
  <cellStyleXfs count="7">
    <xf numFmtId="0" fontId="0" fillId="0" borderId="0"/>
    <xf numFmtId="43" fontId="1" fillId="0" borderId="0" applyFill="0" applyBorder="0" applyAlignment="0" applyProtection="0"/>
    <xf numFmtId="164" fontId="7" fillId="0" borderId="0" applyFill="0" applyBorder="0" applyProtection="0"/>
    <xf numFmtId="0" fontId="3" fillId="0" borderId="0" applyNumberFormat="0" applyFill="0" applyBorder="0" applyAlignment="0" applyProtection="0"/>
    <xf numFmtId="0" fontId="7" fillId="0" borderId="0"/>
    <xf numFmtId="9" fontId="7" fillId="0" borderId="0" applyFill="0" applyBorder="0" applyProtection="0"/>
    <xf numFmtId="9" fontId="7" fillId="0" borderId="0" applyFill="0" applyBorder="0" applyProtection="0"/>
  </cellStyleXfs>
  <cellXfs count="151">
    <xf numFmtId="0" fontId="0" fillId="0" borderId="0" xfId="0"/>
    <xf numFmtId="0" fontId="2" fillId="2" borderId="1" xfId="3" applyNumberFormat="1" applyFont="1" applyFill="1" applyBorder="1" applyAlignment="1" applyProtection="1">
      <alignment horizontal="center" vertical="center"/>
    </xf>
    <xf numFmtId="0" fontId="2" fillId="0" borderId="1" xfId="3" applyNumberFormat="1" applyFont="1" applyFill="1" applyBorder="1" applyAlignment="1" applyProtection="1">
      <alignment vertical="center" wrapText="1"/>
    </xf>
    <xf numFmtId="0" fontId="2" fillId="3" borderId="1" xfId="3" applyNumberFormat="1" applyFont="1" applyFill="1" applyBorder="1" applyAlignment="1" applyProtection="1">
      <alignment horizontal="center" vertical="center"/>
    </xf>
    <xf numFmtId="0" fontId="2" fillId="4" borderId="1" xfId="3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vertical="center" wrapText="1"/>
    </xf>
    <xf numFmtId="3" fontId="0" fillId="0" borderId="0" xfId="0" applyNumberFormat="1"/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6" borderId="4" xfId="0" applyFont="1" applyFill="1" applyBorder="1" applyAlignment="1">
      <alignment vertical="center" wrapText="1"/>
    </xf>
    <xf numFmtId="0" fontId="0" fillId="7" borderId="4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ont="1" applyFill="1"/>
    <xf numFmtId="0" fontId="4" fillId="0" borderId="1" xfId="0" applyFont="1" applyBorder="1" applyAlignment="1">
      <alignment horizontal="left" vertical="center" wrapText="1"/>
    </xf>
    <xf numFmtId="0" fontId="4" fillId="0" borderId="5" xfId="4" applyFont="1" applyBorder="1" applyAlignment="1">
      <alignment horizontal="center"/>
    </xf>
    <xf numFmtId="0" fontId="4" fillId="0" borderId="6" xfId="4" applyFont="1" applyBorder="1" applyAlignment="1">
      <alignment horizontal="center"/>
    </xf>
    <xf numFmtId="0" fontId="0" fillId="0" borderId="1" xfId="0" applyFont="1" applyFill="1" applyBorder="1"/>
    <xf numFmtId="165" fontId="0" fillId="0" borderId="1" xfId="0" applyNumberFormat="1" applyFill="1" applyBorder="1" applyAlignment="1">
      <alignment horizontal="center"/>
    </xf>
    <xf numFmtId="0" fontId="0" fillId="0" borderId="1" xfId="4" applyFont="1" applyBorder="1"/>
    <xf numFmtId="165" fontId="0" fillId="0" borderId="1" xfId="0" applyNumberForma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4" fillId="8" borderId="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5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165" fontId="0" fillId="0" borderId="7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6" fontId="7" fillId="0" borderId="0" xfId="5" applyNumberFormat="1" applyFill="1" applyBorder="1" applyAlignment="1" applyProtection="1">
      <alignment horizontal="center"/>
    </xf>
    <xf numFmtId="2" fontId="0" fillId="0" borderId="0" xfId="0" applyNumberFormat="1" applyBorder="1" applyAlignment="1">
      <alignment horizontal="center"/>
    </xf>
    <xf numFmtId="166" fontId="7" fillId="0" borderId="8" xfId="5" applyNumberFormat="1" applyFill="1" applyBorder="1" applyAlignment="1" applyProtection="1">
      <alignment horizontal="center"/>
    </xf>
    <xf numFmtId="166" fontId="0" fillId="0" borderId="0" xfId="6" applyNumberFormat="1" applyFont="1" applyFill="1" applyBorder="1" applyAlignment="1" applyProtection="1">
      <alignment horizontal="center"/>
    </xf>
    <xf numFmtId="166" fontId="0" fillId="0" borderId="8" xfId="6" applyNumberFormat="1" applyFont="1" applyFill="1" applyBorder="1" applyAlignment="1" applyProtection="1">
      <alignment horizontal="center"/>
    </xf>
    <xf numFmtId="165" fontId="0" fillId="0" borderId="0" xfId="0" applyNumberFormat="1" applyFont="1"/>
    <xf numFmtId="165" fontId="0" fillId="0" borderId="7" xfId="0" applyNumberFormat="1" applyFont="1" applyBorder="1" applyAlignment="1">
      <alignment horizontal="center"/>
    </xf>
    <xf numFmtId="165" fontId="0" fillId="0" borderId="0" xfId="0" applyNumberFormat="1" applyFont="1" applyBorder="1" applyAlignment="1">
      <alignment horizontal="center"/>
    </xf>
    <xf numFmtId="165" fontId="0" fillId="0" borderId="0" xfId="6" applyNumberFormat="1" applyFont="1" applyFill="1" applyBorder="1" applyAlignment="1" applyProtection="1">
      <alignment horizontal="center"/>
    </xf>
    <xf numFmtId="165" fontId="0" fillId="0" borderId="8" xfId="6" applyNumberFormat="1" applyFont="1" applyFill="1" applyBorder="1" applyAlignment="1" applyProtection="1">
      <alignment horizontal="center"/>
    </xf>
    <xf numFmtId="0" fontId="0" fillId="0" borderId="9" xfId="0" applyBorder="1" applyAlignment="1">
      <alignment horizontal="center"/>
    </xf>
    <xf numFmtId="0" fontId="0" fillId="0" borderId="9" xfId="0" applyFont="1" applyBorder="1"/>
    <xf numFmtId="3" fontId="5" fillId="0" borderId="10" xfId="0" applyNumberFormat="1" applyFont="1" applyBorder="1" applyAlignment="1">
      <alignment horizontal="center"/>
    </xf>
    <xf numFmtId="0" fontId="5" fillId="9" borderId="9" xfId="0" applyFont="1" applyFill="1" applyBorder="1"/>
    <xf numFmtId="167" fontId="4" fillId="9" borderId="9" xfId="0" applyNumberFormat="1" applyFont="1" applyFill="1" applyBorder="1"/>
    <xf numFmtId="165" fontId="0" fillId="0" borderId="9" xfId="0" applyNumberFormat="1" applyFont="1" applyFill="1" applyBorder="1" applyAlignment="1">
      <alignment horizontal="center"/>
    </xf>
    <xf numFmtId="167" fontId="0" fillId="9" borderId="11" xfId="0" applyNumberFormat="1" applyFill="1" applyBorder="1"/>
    <xf numFmtId="167" fontId="0" fillId="9" borderId="12" xfId="0" applyNumberFormat="1" applyFill="1" applyBorder="1"/>
    <xf numFmtId="166" fontId="0" fillId="9" borderId="12" xfId="6" applyNumberFormat="1" applyFont="1" applyFill="1" applyBorder="1" applyAlignment="1" applyProtection="1"/>
    <xf numFmtId="0" fontId="0" fillId="9" borderId="12" xfId="0" applyFill="1" applyBorder="1"/>
    <xf numFmtId="166" fontId="0" fillId="9" borderId="4" xfId="6" applyNumberFormat="1" applyFont="1" applyFill="1" applyBorder="1" applyAlignment="1" applyProtection="1"/>
    <xf numFmtId="0" fontId="0" fillId="9" borderId="11" xfId="0" applyFill="1" applyBorder="1"/>
    <xf numFmtId="0" fontId="0" fillId="5" borderId="0" xfId="0" applyFill="1"/>
    <xf numFmtId="3" fontId="4" fillId="5" borderId="0" xfId="0" applyNumberFormat="1" applyFont="1" applyFill="1" applyAlignment="1">
      <alignment horizontal="center"/>
    </xf>
    <xf numFmtId="0" fontId="4" fillId="5" borderId="0" xfId="0" applyFont="1" applyFill="1"/>
    <xf numFmtId="165" fontId="4" fillId="5" borderId="0" xfId="0" applyNumberFormat="1" applyFont="1" applyFill="1" applyAlignment="1">
      <alignment horizontal="center"/>
    </xf>
    <xf numFmtId="0" fontId="0" fillId="5" borderId="13" xfId="0" applyFill="1" applyBorder="1"/>
    <xf numFmtId="165" fontId="0" fillId="5" borderId="14" xfId="0" applyNumberFormat="1" applyFill="1" applyBorder="1" applyAlignment="1">
      <alignment horizontal="center"/>
    </xf>
    <xf numFmtId="166" fontId="7" fillId="5" borderId="0" xfId="5" applyNumberFormat="1" applyFill="1" applyBorder="1" applyAlignment="1" applyProtection="1">
      <alignment horizontal="center"/>
    </xf>
    <xf numFmtId="2" fontId="0" fillId="5" borderId="0" xfId="0" applyNumberFormat="1" applyFill="1" applyBorder="1" applyAlignment="1">
      <alignment horizontal="center"/>
    </xf>
    <xf numFmtId="165" fontId="0" fillId="5" borderId="0" xfId="0" applyNumberForma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5" fontId="0" fillId="0" borderId="1" xfId="0" applyNumberFormat="1" applyBorder="1"/>
    <xf numFmtId="0" fontId="0" fillId="0" borderId="1" xfId="0" applyBorder="1"/>
    <xf numFmtId="0" fontId="0" fillId="0" borderId="0" xfId="4" applyFont="1"/>
    <xf numFmtId="0" fontId="0" fillId="0" borderId="0" xfId="4" applyFont="1" applyFill="1" applyBorder="1"/>
    <xf numFmtId="3" fontId="4" fillId="0" borderId="0" xfId="0" applyNumberFormat="1" applyFont="1"/>
    <xf numFmtId="0" fontId="4" fillId="0" borderId="0" xfId="0" applyFont="1"/>
    <xf numFmtId="0" fontId="6" fillId="0" borderId="0" xfId="0" applyFont="1"/>
    <xf numFmtId="0" fontId="4" fillId="0" borderId="0" xfId="0" applyFont="1" applyFill="1" applyBorder="1" applyAlignment="1">
      <alignment vertical="center" wrapText="1"/>
    </xf>
    <xf numFmtId="165" fontId="4" fillId="0" borderId="0" xfId="0" applyNumberFormat="1" applyFont="1"/>
    <xf numFmtId="1" fontId="0" fillId="0" borderId="0" xfId="0" applyNumberFormat="1"/>
    <xf numFmtId="168" fontId="0" fillId="6" borderId="2" xfId="0" applyNumberFormat="1" applyFill="1" applyBorder="1" applyAlignment="1">
      <alignment horizontal="center" vertical="center" wrapText="1"/>
    </xf>
    <xf numFmtId="0" fontId="0" fillId="14" borderId="4" xfId="0" applyFont="1" applyFill="1" applyBorder="1" applyAlignment="1">
      <alignment vertical="center" wrapText="1"/>
    </xf>
    <xf numFmtId="0" fontId="0" fillId="15" borderId="4" xfId="0" applyFont="1" applyFill="1" applyBorder="1" applyAlignment="1">
      <alignment vertical="center" wrapText="1"/>
    </xf>
    <xf numFmtId="0" fontId="0" fillId="17" borderId="4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0" fontId="0" fillId="16" borderId="4" xfId="0" applyFont="1" applyFill="1" applyBorder="1" applyAlignment="1">
      <alignment vertical="center" wrapText="1"/>
    </xf>
    <xf numFmtId="0" fontId="0" fillId="0" borderId="19" xfId="0" applyBorder="1"/>
    <xf numFmtId="0" fontId="0" fillId="0" borderId="19" xfId="4" applyFont="1" applyFill="1" applyBorder="1"/>
    <xf numFmtId="165" fontId="0" fillId="0" borderId="19" xfId="0" applyNumberFormat="1" applyBorder="1"/>
    <xf numFmtId="0" fontId="0" fillId="0" borderId="21" xfId="0" applyBorder="1"/>
    <xf numFmtId="0" fontId="0" fillId="0" borderId="24" xfId="0" applyBorder="1"/>
    <xf numFmtId="0" fontId="0" fillId="0" borderId="25" xfId="0" applyBorder="1"/>
    <xf numFmtId="3" fontId="0" fillId="0" borderId="0" xfId="0" applyNumberFormat="1" applyFont="1"/>
    <xf numFmtId="0" fontId="4" fillId="0" borderId="0" xfId="4" applyFont="1" applyFill="1" applyBorder="1"/>
    <xf numFmtId="3" fontId="0" fillId="19" borderId="19" xfId="0" applyNumberFormat="1" applyFont="1" applyFill="1" applyBorder="1" applyAlignment="1">
      <alignment vertical="center" wrapText="1"/>
    </xf>
    <xf numFmtId="0" fontId="0" fillId="17" borderId="19" xfId="0" applyFill="1" applyBorder="1"/>
    <xf numFmtId="0" fontId="0" fillId="19" borderId="19" xfId="0" applyFont="1" applyFill="1" applyBorder="1" applyAlignment="1">
      <alignment vertical="center" wrapText="1"/>
    </xf>
    <xf numFmtId="3" fontId="0" fillId="20" borderId="19" xfId="0" applyNumberFormat="1" applyFont="1" applyFill="1" applyBorder="1" applyAlignment="1">
      <alignment vertical="center" wrapText="1"/>
    </xf>
    <xf numFmtId="3" fontId="0" fillId="17" borderId="24" xfId="0" applyNumberFormat="1" applyFill="1" applyBorder="1"/>
    <xf numFmtId="3" fontId="0" fillId="17" borderId="19" xfId="0" applyNumberFormat="1" applyFill="1" applyBorder="1"/>
    <xf numFmtId="0" fontId="4" fillId="13" borderId="23" xfId="0" applyFont="1" applyFill="1" applyBorder="1"/>
    <xf numFmtId="3" fontId="0" fillId="0" borderId="19" xfId="0" applyNumberFormat="1" applyFont="1" applyBorder="1"/>
    <xf numFmtId="0" fontId="0" fillId="0" borderId="19" xfId="0" applyFill="1" applyBorder="1"/>
    <xf numFmtId="3" fontId="0" fillId="0" borderId="19" xfId="0" applyNumberFormat="1" applyFont="1" applyFill="1" applyBorder="1"/>
    <xf numFmtId="0" fontId="4" fillId="18" borderId="19" xfId="0" applyFont="1" applyFill="1" applyBorder="1"/>
    <xf numFmtId="3" fontId="4" fillId="18" borderId="19" xfId="0" applyNumberFormat="1" applyFont="1" applyFill="1" applyBorder="1"/>
    <xf numFmtId="169" fontId="1" fillId="0" borderId="19" xfId="1" applyNumberFormat="1" applyBorder="1"/>
    <xf numFmtId="0" fontId="4" fillId="18" borderId="21" xfId="0" applyFont="1" applyFill="1" applyBorder="1"/>
    <xf numFmtId="0" fontId="0" fillId="0" borderId="24" xfId="4" applyFont="1" applyFill="1" applyBorder="1"/>
    <xf numFmtId="0" fontId="0" fillId="0" borderId="28" xfId="4" applyFont="1" applyFill="1" applyBorder="1"/>
    <xf numFmtId="0" fontId="0" fillId="0" borderId="26" xfId="4" applyFont="1" applyFill="1" applyBorder="1"/>
    <xf numFmtId="0" fontId="0" fillId="0" borderId="27" xfId="4" applyFont="1" applyFill="1" applyBorder="1"/>
    <xf numFmtId="0" fontId="4" fillId="13" borderId="30" xfId="0" applyFont="1" applyFill="1" applyBorder="1"/>
    <xf numFmtId="0" fontId="0" fillId="0" borderId="29" xfId="0" applyBorder="1"/>
    <xf numFmtId="0" fontId="0" fillId="0" borderId="31" xfId="0" applyBorder="1"/>
    <xf numFmtId="3" fontId="0" fillId="0" borderId="24" xfId="0" applyNumberFormat="1" applyFont="1" applyFill="1" applyBorder="1"/>
    <xf numFmtId="3" fontId="4" fillId="13" borderId="30" xfId="0" applyNumberFormat="1" applyFont="1" applyFill="1" applyBorder="1"/>
    <xf numFmtId="3" fontId="0" fillId="0" borderId="29" xfId="0" applyNumberFormat="1" applyFont="1" applyBorder="1"/>
    <xf numFmtId="3" fontId="0" fillId="0" borderId="31" xfId="0" applyNumberFormat="1" applyFont="1" applyBorder="1"/>
    <xf numFmtId="0" fontId="0" fillId="0" borderId="24" xfId="0" applyFill="1" applyBorder="1"/>
    <xf numFmtId="0" fontId="4" fillId="21" borderId="19" xfId="4" applyFont="1" applyFill="1" applyBorder="1"/>
    <xf numFmtId="0" fontId="4" fillId="21" borderId="19" xfId="0" applyFont="1" applyFill="1" applyBorder="1"/>
    <xf numFmtId="3" fontId="4" fillId="21" borderId="19" xfId="0" applyNumberFormat="1" applyFont="1" applyFill="1" applyBorder="1"/>
    <xf numFmtId="169" fontId="8" fillId="21" borderId="19" xfId="1" applyNumberFormat="1" applyFont="1" applyFill="1" applyBorder="1"/>
    <xf numFmtId="168" fontId="0" fillId="7" borderId="32" xfId="0" applyNumberFormat="1" applyFont="1" applyFill="1" applyBorder="1" applyAlignment="1">
      <alignment horizontal="center" vertical="center" wrapText="1"/>
    </xf>
    <xf numFmtId="0" fontId="0" fillId="0" borderId="33" xfId="0" applyBorder="1"/>
    <xf numFmtId="165" fontId="9" fillId="0" borderId="0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65" fontId="0" fillId="0" borderId="34" xfId="0" applyNumberFormat="1" applyBorder="1"/>
    <xf numFmtId="0" fontId="0" fillId="2" borderId="35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6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3" fontId="0" fillId="17" borderId="19" xfId="0" applyNumberFormat="1" applyFont="1" applyFill="1" applyBorder="1"/>
    <xf numFmtId="0" fontId="0" fillId="0" borderId="2" xfId="0" applyFont="1" applyBorder="1" applyAlignment="1">
      <alignment vertical="center" wrapText="1"/>
    </xf>
    <xf numFmtId="0" fontId="4" fillId="10" borderId="14" xfId="0" applyFont="1" applyFill="1" applyBorder="1" applyAlignment="1">
      <alignment horizontal="center"/>
    </xf>
    <xf numFmtId="0" fontId="4" fillId="11" borderId="16" xfId="0" applyFont="1" applyFill="1" applyBorder="1" applyAlignment="1">
      <alignment horizontal="center"/>
    </xf>
    <xf numFmtId="0" fontId="4" fillId="8" borderId="17" xfId="4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0" fillId="12" borderId="1" xfId="0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8" borderId="15" xfId="4" applyFont="1" applyFill="1" applyBorder="1" applyAlignment="1">
      <alignment horizontal="center" vertical="center" wrapText="1"/>
    </xf>
    <xf numFmtId="0" fontId="4" fillId="8" borderId="35" xfId="4" applyFont="1" applyFill="1" applyBorder="1" applyAlignment="1">
      <alignment horizontal="center" vertical="center" wrapText="1"/>
    </xf>
    <xf numFmtId="0" fontId="4" fillId="18" borderId="20" xfId="0" applyFont="1" applyFill="1" applyBorder="1" applyAlignment="1">
      <alignment horizontal="center"/>
    </xf>
    <xf numFmtId="0" fontId="4" fillId="18" borderId="22" xfId="0" applyFont="1" applyFill="1" applyBorder="1" applyAlignment="1">
      <alignment horizontal="center"/>
    </xf>
    <xf numFmtId="0" fontId="4" fillId="18" borderId="21" xfId="0" applyFont="1" applyFill="1" applyBorder="1" applyAlignment="1">
      <alignment horizontal="center"/>
    </xf>
    <xf numFmtId="0" fontId="4" fillId="13" borderId="20" xfId="0" applyFont="1" applyFill="1" applyBorder="1" applyAlignment="1">
      <alignment horizontal="center"/>
    </xf>
    <xf numFmtId="0" fontId="4" fillId="13" borderId="22" xfId="0" applyFont="1" applyFill="1" applyBorder="1" applyAlignment="1">
      <alignment horizontal="center"/>
    </xf>
    <xf numFmtId="0" fontId="4" fillId="13" borderId="21" xfId="0" applyFont="1" applyFill="1" applyBorder="1" applyAlignment="1">
      <alignment horizontal="center"/>
    </xf>
  </cellXfs>
  <cellStyles count="7">
    <cellStyle name="Comma" xfId="1" builtinId="3"/>
    <cellStyle name="Comma 2" xfId="2"/>
    <cellStyle name="Hyperlink" xfId="3" builtinId="8"/>
    <cellStyle name="Normal" xfId="0" builtinId="0"/>
    <cellStyle name="Normal 2" xfId="4"/>
    <cellStyle name="Percent" xfId="5" builtinId="5"/>
    <cellStyle name="Percent 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B5B5"/>
      <rgbColor rgb="00878787"/>
      <rgbColor rgb="009999FF"/>
      <rgbColor rgb="00C0504D"/>
      <rgbColor rgb="00FFFFCC"/>
      <rgbColor rgb="00DCE6F2"/>
      <rgbColor rgb="00660066"/>
      <rgbColor rgb="00FF8080"/>
      <rgbColor rgb="000066CC"/>
      <rgbColor rgb="00CCDAB7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2DCDB"/>
      <rgbColor rgb="004F81BD"/>
      <rgbColor rgb="004BACC6"/>
      <rgbColor rgb="0092D050"/>
      <rgbColor rgb="00FFCC00"/>
      <rgbColor rgb="00F79646"/>
      <rgbColor rgb="00FF6600"/>
      <rgbColor rgb="008064A2"/>
      <rgbColor rgb="009BBB59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Above-ground carbon (AGC ) 
in Forest La</a:t>
            </a:r>
          </a:p>
        </c:rich>
      </c:tx>
      <c:layout>
        <c:manualLayout>
          <c:xMode val="edge"/>
          <c:yMode val="edge"/>
          <c:x val="0.20869588040625356"/>
          <c:y val="2.51396648044692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956545045585349"/>
          <c:y val="0.63687237701910715"/>
          <c:w val="0.74347905005843462"/>
          <c:h val="0.259776890626214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'AGC + BGC'!$C$3</c:f>
              <c:strCache>
                <c:ptCount val="1"/>
                <c:pt idx="0">
                  <c:v>AGC (tC/ha)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'AGC + BGC'!$B$4:$B$6</c:f>
              <c:strCache>
                <c:ptCount val="3"/>
                <c:pt idx="0">
                  <c:v>Tropical High Forests</c:v>
                </c:pt>
                <c:pt idx="1">
                  <c:v>Woodlands</c:v>
                </c:pt>
                <c:pt idx="2">
                  <c:v>Plantations*</c:v>
                </c:pt>
              </c:strCache>
            </c:strRef>
          </c:cat>
          <c:val>
            <c:numRef>
              <c:f>'AGC + BGC'!$C$4:$C$6</c:f>
              <c:numCache>
                <c:formatCode>0.0</c:formatCode>
                <c:ptCount val="3"/>
                <c:pt idx="0">
                  <c:v>115.67189999999999</c:v>
                </c:pt>
                <c:pt idx="1">
                  <c:v>20</c:v>
                </c:pt>
                <c:pt idx="2">
                  <c:v>57.2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24448"/>
        <c:axId val="84825984"/>
      </c:barChart>
      <c:catAx>
        <c:axId val="84824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8259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84825984"/>
        <c:scaling>
          <c:orientation val="minMax"/>
          <c:max val="120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tC/ha</a:t>
                </a:r>
              </a:p>
            </c:rich>
          </c:tx>
          <c:layout>
            <c:manualLayout>
              <c:xMode val="edge"/>
              <c:yMode val="edge"/>
              <c:x val="6.3043478260869562E-2"/>
              <c:y val="0.7067047903928209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824448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78787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Below-ground carbon (BGC) 
in Forest La</a:t>
            </a:r>
          </a:p>
        </c:rich>
      </c:tx>
      <c:layout>
        <c:manualLayout>
          <c:xMode val="edge"/>
          <c:yMode val="edge"/>
          <c:x val="0.25434805431929702"/>
          <c:y val="2.51396648044692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173936580690154"/>
          <c:y val="0.63407907711990052"/>
          <c:w val="0.74565296540948267"/>
          <c:h val="0.16480469405318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'AGC + BGC'!$C$3</c:f>
              <c:strCache>
                <c:ptCount val="1"/>
                <c:pt idx="0">
                  <c:v>AGC (tC/ha)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strRef>
              <c:f>'AGC + BGC'!$B$4:$B$6</c:f>
              <c:strCache>
                <c:ptCount val="3"/>
                <c:pt idx="0">
                  <c:v>Tropical High Forests</c:v>
                </c:pt>
                <c:pt idx="1">
                  <c:v>Woodlands</c:v>
                </c:pt>
                <c:pt idx="2">
                  <c:v>Plantations*</c:v>
                </c:pt>
              </c:strCache>
            </c:strRef>
          </c:cat>
          <c:val>
            <c:numRef>
              <c:f>'AGC + BGC'!$F$4:$F$6</c:f>
              <c:numCache>
                <c:formatCode>0.0</c:formatCode>
                <c:ptCount val="3"/>
                <c:pt idx="0">
                  <c:v>27.761255999999996</c:v>
                </c:pt>
                <c:pt idx="1">
                  <c:v>4.8</c:v>
                </c:pt>
                <c:pt idx="2">
                  <c:v>13.728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34176"/>
        <c:axId val="84835712"/>
      </c:barChart>
      <c:catAx>
        <c:axId val="8483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83571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84835712"/>
        <c:scaling>
          <c:orientation val="minMax"/>
          <c:max val="30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tC/ha</a:t>
                </a:r>
              </a:p>
            </c:rich>
          </c:tx>
          <c:layout>
            <c:manualLayout>
              <c:xMode val="edge"/>
              <c:yMode val="edge"/>
              <c:x val="8.0434782608695646E-2"/>
              <c:y val="0.6564254607838824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834176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78787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17</xdr:row>
      <xdr:rowOff>133350</xdr:rowOff>
    </xdr:from>
    <xdr:to>
      <xdr:col>5</xdr:col>
      <xdr:colOff>266700</xdr:colOff>
      <xdr:row>35</xdr:row>
      <xdr:rowOff>114300</xdr:rowOff>
    </xdr:to>
    <xdr:graphicFrame macro="">
      <xdr:nvGraphicFramePr>
        <xdr:cNvPr id="31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914400</xdr:colOff>
      <xdr:row>17</xdr:row>
      <xdr:rowOff>190500</xdr:rowOff>
    </xdr:from>
    <xdr:to>
      <xdr:col>10</xdr:col>
      <xdr:colOff>866775</xdr:colOff>
      <xdr:row>35</xdr:row>
      <xdr:rowOff>171450</xdr:rowOff>
    </xdr:to>
    <xdr:graphicFrame macro="">
      <xdr:nvGraphicFramePr>
        <xdr:cNvPr id="31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B2:C4"/>
  <sheetViews>
    <sheetView workbookViewId="0">
      <selection activeCell="C4" sqref="C4"/>
    </sheetView>
  </sheetViews>
  <sheetFormatPr defaultRowHeight="15" x14ac:dyDescent="0.25"/>
  <cols>
    <col min="1" max="1" width="2.7109375" customWidth="1"/>
    <col min="2" max="2" width="22.140625" customWidth="1"/>
    <col min="3" max="3" width="103.42578125" customWidth="1"/>
  </cols>
  <sheetData>
    <row r="2" spans="2:3" ht="80.099999999999994" customHeight="1" x14ac:dyDescent="0.25">
      <c r="B2" s="1" t="s">
        <v>0</v>
      </c>
      <c r="C2" s="2" t="s">
        <v>80</v>
      </c>
    </row>
    <row r="3" spans="2:3" ht="80.099999999999994" customHeight="1" x14ac:dyDescent="0.25">
      <c r="B3" s="3" t="s">
        <v>1</v>
      </c>
      <c r="C3" s="2" t="s">
        <v>2</v>
      </c>
    </row>
    <row r="4" spans="2:3" ht="80.099999999999994" customHeight="1" x14ac:dyDescent="0.25">
      <c r="B4" s="4" t="s">
        <v>3</v>
      </c>
      <c r="C4" s="2" t="s">
        <v>4</v>
      </c>
    </row>
  </sheetData>
  <sheetProtection selectLockedCells="1" selectUnlockedCells="1"/>
  <hyperlinks>
    <hyperlink ref="B2" location="AD!A1" display="AD"/>
    <hyperlink ref="C2" location="AD!A1" display="Activity Data per strata. Loss, gains, stable forest area by strata"/>
    <hyperlink ref="B3" location="AGB!A1" display="AGC+BGC"/>
    <hyperlink ref="C3" location="'AGC + BGC'!A1" display="Above and Below Ground Carbon estimation per hectare "/>
    <hyperlink ref="C4" location="FRL!A1" display="Forest Reference Emission Level Calculations "/>
    <hyperlink ref="B4" location="FRL!A1" display="FRL"/>
  </hyperlink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5"/>
  </sheetPr>
  <dimension ref="B1:J26"/>
  <sheetViews>
    <sheetView zoomScaleNormal="100" workbookViewId="0">
      <selection activeCell="J8" sqref="J8"/>
    </sheetView>
  </sheetViews>
  <sheetFormatPr defaultColWidth="8.7109375" defaultRowHeight="15" x14ac:dyDescent="0.25"/>
  <cols>
    <col min="1" max="1" width="2.140625" customWidth="1"/>
    <col min="2" max="2" width="28" customWidth="1"/>
    <col min="3" max="3" width="25.28515625" customWidth="1"/>
    <col min="4" max="4" width="15.5703125" customWidth="1"/>
    <col min="5" max="5" width="19.5703125" customWidth="1"/>
    <col min="6" max="6" width="21.42578125" customWidth="1"/>
    <col min="7" max="7" width="12.140625" customWidth="1"/>
    <col min="10" max="10" width="27.140625" customWidth="1"/>
    <col min="11" max="11" width="12.140625" customWidth="1"/>
    <col min="12" max="12" width="11.28515625" customWidth="1"/>
    <col min="15" max="15" width="10.140625" customWidth="1"/>
    <col min="16" max="16" width="11.7109375" customWidth="1"/>
    <col min="17" max="17" width="10.42578125" customWidth="1"/>
  </cols>
  <sheetData>
    <row r="1" spans="2:10" x14ac:dyDescent="0.25">
      <c r="B1" s="74" t="s">
        <v>49</v>
      </c>
      <c r="C1" s="75" t="s">
        <v>52</v>
      </c>
    </row>
    <row r="2" spans="2:10" ht="15.75" thickBot="1" x14ac:dyDescent="0.3"/>
    <row r="3" spans="2:10" ht="15.75" customHeight="1" thickBot="1" x14ac:dyDescent="0.3">
      <c r="B3" s="5"/>
      <c r="C3" s="133" t="s">
        <v>5</v>
      </c>
      <c r="D3" s="133"/>
      <c r="E3" s="133"/>
      <c r="F3" s="133"/>
      <c r="G3" s="6"/>
    </row>
    <row r="4" spans="2:10" ht="30.75" thickBot="1" x14ac:dyDescent="0.3">
      <c r="B4" s="7" t="s">
        <v>6</v>
      </c>
      <c r="C4" s="8" t="s">
        <v>7</v>
      </c>
      <c r="D4" s="8" t="s">
        <v>8</v>
      </c>
      <c r="E4" s="8" t="s">
        <v>9</v>
      </c>
      <c r="F4" s="8" t="s">
        <v>10</v>
      </c>
    </row>
    <row r="5" spans="2:10" ht="15.75" thickBot="1" x14ac:dyDescent="0.3">
      <c r="B5" s="7" t="s">
        <v>7</v>
      </c>
      <c r="C5" s="80" t="s">
        <v>55</v>
      </c>
      <c r="D5" s="80" t="s">
        <v>11</v>
      </c>
      <c r="E5" s="80" t="s">
        <v>54</v>
      </c>
      <c r="F5" s="9" t="s">
        <v>59</v>
      </c>
      <c r="J5" s="79" t="s">
        <v>47</v>
      </c>
    </row>
    <row r="6" spans="2:10" ht="15.75" thickBot="1" x14ac:dyDescent="0.3">
      <c r="B6" s="7" t="s">
        <v>8</v>
      </c>
      <c r="C6" s="82"/>
      <c r="D6" s="80" t="s">
        <v>57</v>
      </c>
      <c r="E6" s="80" t="s">
        <v>56</v>
      </c>
      <c r="F6" s="9" t="s">
        <v>60</v>
      </c>
      <c r="J6" s="123" t="s">
        <v>48</v>
      </c>
    </row>
    <row r="7" spans="2:10" ht="15.75" thickBot="1" x14ac:dyDescent="0.3">
      <c r="B7" s="7" t="s">
        <v>9</v>
      </c>
      <c r="C7" s="82"/>
      <c r="D7" s="82"/>
      <c r="E7" s="81" t="s">
        <v>53</v>
      </c>
      <c r="F7" s="9" t="s">
        <v>58</v>
      </c>
      <c r="J7" s="124" t="s">
        <v>105</v>
      </c>
    </row>
    <row r="8" spans="2:10" ht="15.75" thickBot="1" x14ac:dyDescent="0.3">
      <c r="B8" s="7" t="s">
        <v>10</v>
      </c>
      <c r="C8" s="10" t="s">
        <v>11</v>
      </c>
      <c r="D8" s="10" t="s">
        <v>11</v>
      </c>
      <c r="E8" s="10" t="s">
        <v>61</v>
      </c>
      <c r="F8" s="8" t="s">
        <v>12</v>
      </c>
    </row>
    <row r="10" spans="2:10" x14ac:dyDescent="0.25">
      <c r="B10" s="76" t="s">
        <v>50</v>
      </c>
      <c r="C10" s="75" t="s">
        <v>52</v>
      </c>
    </row>
    <row r="11" spans="2:10" ht="15.75" thickBot="1" x14ac:dyDescent="0.3"/>
    <row r="12" spans="2:10" ht="15.75" thickBot="1" x14ac:dyDescent="0.3">
      <c r="B12" s="5"/>
      <c r="C12" s="133" t="s">
        <v>5</v>
      </c>
      <c r="D12" s="133"/>
      <c r="E12" s="133"/>
      <c r="F12" s="133"/>
    </row>
    <row r="13" spans="2:10" ht="30.75" thickBot="1" x14ac:dyDescent="0.3">
      <c r="B13" s="7" t="s">
        <v>6</v>
      </c>
      <c r="C13" s="8" t="s">
        <v>7</v>
      </c>
      <c r="D13" s="8" t="s">
        <v>8</v>
      </c>
      <c r="E13" s="8" t="s">
        <v>9</v>
      </c>
      <c r="F13" s="8" t="s">
        <v>10</v>
      </c>
    </row>
    <row r="14" spans="2:10" ht="15.75" thickBot="1" x14ac:dyDescent="0.3">
      <c r="B14" s="7" t="s">
        <v>7</v>
      </c>
      <c r="C14" s="80" t="s">
        <v>66</v>
      </c>
      <c r="D14" s="80" t="s">
        <v>11</v>
      </c>
      <c r="E14" s="80" t="s">
        <v>63</v>
      </c>
      <c r="F14" s="9" t="s">
        <v>67</v>
      </c>
    </row>
    <row r="15" spans="2:10" ht="15.75" thickBot="1" x14ac:dyDescent="0.3">
      <c r="B15" s="7" t="s">
        <v>8</v>
      </c>
      <c r="C15" s="82"/>
      <c r="D15" s="80" t="s">
        <v>65</v>
      </c>
      <c r="E15" s="80" t="s">
        <v>64</v>
      </c>
      <c r="F15" s="9" t="s">
        <v>68</v>
      </c>
    </row>
    <row r="16" spans="2:10" ht="15.75" thickBot="1" x14ac:dyDescent="0.3">
      <c r="B16" s="7" t="s">
        <v>9</v>
      </c>
      <c r="C16" s="82"/>
      <c r="D16" s="82"/>
      <c r="E16" s="81" t="s">
        <v>62</v>
      </c>
      <c r="F16" s="9" t="s">
        <v>70</v>
      </c>
    </row>
    <row r="17" spans="2:6" ht="15.75" thickBot="1" x14ac:dyDescent="0.3">
      <c r="B17" s="7" t="s">
        <v>10</v>
      </c>
      <c r="C17" s="10" t="s">
        <v>11</v>
      </c>
      <c r="D17" s="10" t="s">
        <v>11</v>
      </c>
      <c r="E17" s="10" t="s">
        <v>69</v>
      </c>
      <c r="F17" s="8" t="s">
        <v>12</v>
      </c>
    </row>
    <row r="18" spans="2:6" x14ac:dyDescent="0.25">
      <c r="E18" s="78"/>
    </row>
    <row r="19" spans="2:6" x14ac:dyDescent="0.25">
      <c r="B19" s="76" t="s">
        <v>51</v>
      </c>
      <c r="C19" s="75" t="s">
        <v>52</v>
      </c>
      <c r="E19" s="78"/>
    </row>
    <row r="20" spans="2:6" ht="15.75" thickBot="1" x14ac:dyDescent="0.3">
      <c r="E20" s="78"/>
    </row>
    <row r="21" spans="2:6" ht="15.75" thickBot="1" x14ac:dyDescent="0.3">
      <c r="B21" s="5"/>
      <c r="C21" s="133" t="s">
        <v>5</v>
      </c>
      <c r="D21" s="133"/>
      <c r="E21" s="133"/>
      <c r="F21" s="133"/>
    </row>
    <row r="22" spans="2:6" ht="30.75" thickBot="1" x14ac:dyDescent="0.3">
      <c r="B22" s="7" t="s">
        <v>6</v>
      </c>
      <c r="C22" s="8" t="s">
        <v>7</v>
      </c>
      <c r="D22" s="8" t="s">
        <v>8</v>
      </c>
      <c r="E22" s="8" t="s">
        <v>9</v>
      </c>
      <c r="F22" s="8" t="s">
        <v>10</v>
      </c>
    </row>
    <row r="23" spans="2:6" ht="15.75" thickBot="1" x14ac:dyDescent="0.3">
      <c r="B23" s="7" t="s">
        <v>7</v>
      </c>
      <c r="C23" s="84" t="s">
        <v>72</v>
      </c>
      <c r="D23" s="80" t="s">
        <v>11</v>
      </c>
      <c r="E23" s="80" t="s">
        <v>11</v>
      </c>
      <c r="F23" s="9" t="s">
        <v>77</v>
      </c>
    </row>
    <row r="24" spans="2:6" ht="15.75" thickBot="1" x14ac:dyDescent="0.3">
      <c r="B24" s="7" t="s">
        <v>8</v>
      </c>
      <c r="C24" s="82"/>
      <c r="D24" s="84" t="s">
        <v>73</v>
      </c>
      <c r="E24" s="80" t="s">
        <v>74</v>
      </c>
      <c r="F24" s="9" t="s">
        <v>76</v>
      </c>
    </row>
    <row r="25" spans="2:6" ht="15.75" thickBot="1" x14ac:dyDescent="0.3">
      <c r="B25" s="7" t="s">
        <v>9</v>
      </c>
      <c r="C25" s="82"/>
      <c r="D25" s="82"/>
      <c r="E25" s="81" t="s">
        <v>71</v>
      </c>
      <c r="F25" s="9" t="s">
        <v>75</v>
      </c>
    </row>
    <row r="26" spans="2:6" ht="15.75" thickBot="1" x14ac:dyDescent="0.3">
      <c r="B26" s="7" t="s">
        <v>10</v>
      </c>
      <c r="C26" s="10" t="s">
        <v>11</v>
      </c>
      <c r="D26" s="10" t="s">
        <v>11</v>
      </c>
      <c r="E26" s="10" t="s">
        <v>78</v>
      </c>
      <c r="F26" s="8" t="s">
        <v>12</v>
      </c>
    </row>
  </sheetData>
  <sheetProtection selectLockedCells="1" selectUnlockedCells="1"/>
  <mergeCells count="3">
    <mergeCell ref="C3:F3"/>
    <mergeCell ref="C12:F12"/>
    <mergeCell ref="C21:F2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B1:W17"/>
  <sheetViews>
    <sheetView topLeftCell="A3" zoomScale="115" zoomScaleNormal="115" workbookViewId="0">
      <selection activeCell="G13" sqref="G13"/>
    </sheetView>
  </sheetViews>
  <sheetFormatPr defaultColWidth="8.7109375" defaultRowHeight="15" x14ac:dyDescent="0.25"/>
  <cols>
    <col min="1" max="1" width="2.85546875" customWidth="1"/>
    <col min="2" max="2" width="24.140625" customWidth="1"/>
    <col min="3" max="3" width="20.140625" customWidth="1"/>
    <col min="4" max="4" width="11.5703125" customWidth="1"/>
    <col min="5" max="5" width="13" customWidth="1"/>
    <col min="6" max="7" width="13.7109375" customWidth="1"/>
    <col min="9" max="11" width="15.140625" customWidth="1"/>
    <col min="12" max="12" width="13.42578125" customWidth="1"/>
    <col min="13" max="13" width="16" customWidth="1"/>
    <col min="16" max="16" width="12.28515625" customWidth="1"/>
    <col min="17" max="17" width="8.7109375" customWidth="1"/>
    <col min="19" max="19" width="11.28515625" customWidth="1"/>
  </cols>
  <sheetData>
    <row r="1" spans="2:23" s="11" customFormat="1" x14ac:dyDescent="0.25">
      <c r="B1" s="12"/>
      <c r="C1" s="136" t="s">
        <v>13</v>
      </c>
      <c r="D1" s="136"/>
      <c r="E1" s="12"/>
      <c r="F1" s="136" t="s">
        <v>13</v>
      </c>
      <c r="G1" s="136"/>
      <c r="H1" s="12"/>
    </row>
    <row r="2" spans="2:23" ht="15" customHeight="1" x14ac:dyDescent="0.25">
      <c r="C2" s="137" t="s">
        <v>14</v>
      </c>
      <c r="D2" s="137"/>
      <c r="F2" s="138" t="s">
        <v>15</v>
      </c>
      <c r="G2" s="138"/>
    </row>
    <row r="3" spans="2:23" x14ac:dyDescent="0.25">
      <c r="B3" s="13" t="s">
        <v>16</v>
      </c>
      <c r="C3" s="14" t="s">
        <v>17</v>
      </c>
      <c r="D3" s="15" t="s">
        <v>18</v>
      </c>
      <c r="F3" s="14" t="s">
        <v>19</v>
      </c>
      <c r="G3" s="15" t="s">
        <v>18</v>
      </c>
    </row>
    <row r="4" spans="2:23" x14ac:dyDescent="0.25">
      <c r="B4" s="16" t="s">
        <v>20</v>
      </c>
      <c r="C4" s="17">
        <f>H12</f>
        <v>115.67189999999999</v>
      </c>
      <c r="D4" s="17">
        <f>M12*K12</f>
        <v>1.3802313388582428</v>
      </c>
      <c r="F4" s="17">
        <f>I12</f>
        <v>27.761255999999996</v>
      </c>
      <c r="G4" s="17">
        <f>T12*R12</f>
        <v>0.33125552132597358</v>
      </c>
    </row>
    <row r="5" spans="2:23" x14ac:dyDescent="0.25">
      <c r="B5" s="18" t="s">
        <v>8</v>
      </c>
      <c r="C5" s="17">
        <f>H13</f>
        <v>20</v>
      </c>
      <c r="D5" s="17">
        <f>M13*K13</f>
        <v>1.1879527226791053</v>
      </c>
      <c r="F5" s="17">
        <f>I13</f>
        <v>4.8</v>
      </c>
      <c r="G5" s="17">
        <f>T13*R13</f>
        <v>0.28510865344298553</v>
      </c>
    </row>
    <row r="6" spans="2:23" x14ac:dyDescent="0.25">
      <c r="B6" s="18" t="s">
        <v>21</v>
      </c>
      <c r="C6" s="19">
        <f>H15</f>
        <v>57.2</v>
      </c>
      <c r="D6" s="20" t="s">
        <v>22</v>
      </c>
      <c r="F6" s="19">
        <f>I15</f>
        <v>13.728</v>
      </c>
      <c r="G6" s="20" t="s">
        <v>22</v>
      </c>
    </row>
    <row r="8" spans="2:23" ht="15.75" thickBot="1" x14ac:dyDescent="0.3">
      <c r="B8" s="21"/>
      <c r="C8" s="22"/>
      <c r="D8" s="23"/>
    </row>
    <row r="9" spans="2:23" x14ac:dyDescent="0.25">
      <c r="E9" s="83"/>
      <c r="F9" s="141" t="s">
        <v>23</v>
      </c>
      <c r="G9" s="142"/>
      <c r="H9" s="139" t="s">
        <v>24</v>
      </c>
      <c r="I9" s="140"/>
      <c r="J9" s="134" t="s">
        <v>25</v>
      </c>
      <c r="K9" s="134"/>
      <c r="L9" s="134"/>
      <c r="M9" s="134"/>
      <c r="N9" s="134"/>
      <c r="O9" s="134"/>
      <c r="P9" s="134"/>
      <c r="Q9" s="135" t="s">
        <v>26</v>
      </c>
      <c r="R9" s="135"/>
      <c r="S9" s="135"/>
      <c r="T9" s="135"/>
      <c r="U9" s="135"/>
      <c r="V9" s="135"/>
      <c r="W9" s="135"/>
    </row>
    <row r="10" spans="2:23" x14ac:dyDescent="0.25">
      <c r="J10" s="24"/>
      <c r="K10" s="23"/>
      <c r="L10" s="23"/>
      <c r="M10" s="23"/>
      <c r="N10" s="23"/>
      <c r="O10" s="23"/>
      <c r="P10" s="23"/>
      <c r="Q10" s="24"/>
      <c r="R10" s="23"/>
      <c r="S10" s="23"/>
      <c r="T10" s="23"/>
      <c r="U10" s="23"/>
      <c r="V10" s="23"/>
      <c r="W10" s="25"/>
    </row>
    <row r="11" spans="2:23" ht="30" x14ac:dyDescent="0.25">
      <c r="B11" s="26" t="s">
        <v>27</v>
      </c>
      <c r="C11" s="26" t="s">
        <v>28</v>
      </c>
      <c r="D11" s="26" t="s">
        <v>29</v>
      </c>
      <c r="E11" s="26" t="s">
        <v>30</v>
      </c>
      <c r="F11" s="26" t="s">
        <v>31</v>
      </c>
      <c r="G11" s="26" t="s">
        <v>32</v>
      </c>
      <c r="H11" s="26" t="s">
        <v>33</v>
      </c>
      <c r="I11" s="26" t="s">
        <v>34</v>
      </c>
      <c r="J11" s="27" t="s">
        <v>35</v>
      </c>
      <c r="K11" s="26" t="s">
        <v>36</v>
      </c>
      <c r="L11" s="26" t="s">
        <v>37</v>
      </c>
      <c r="M11" s="26" t="s">
        <v>38</v>
      </c>
      <c r="N11" s="26" t="s">
        <v>39</v>
      </c>
      <c r="O11" s="26" t="s">
        <v>40</v>
      </c>
      <c r="P11" s="28" t="s">
        <v>41</v>
      </c>
      <c r="Q11" s="27" t="s">
        <v>35</v>
      </c>
      <c r="R11" s="26" t="s">
        <v>36</v>
      </c>
      <c r="S11" s="26" t="s">
        <v>37</v>
      </c>
      <c r="T11" s="26" t="s">
        <v>38</v>
      </c>
      <c r="U11" s="26" t="s">
        <v>39</v>
      </c>
      <c r="V11" s="26" t="s">
        <v>40</v>
      </c>
      <c r="W11" s="28" t="s">
        <v>41</v>
      </c>
    </row>
    <row r="12" spans="2:23" x14ac:dyDescent="0.25">
      <c r="B12" s="29">
        <v>1</v>
      </c>
      <c r="C12" t="s">
        <v>20</v>
      </c>
      <c r="D12" s="30">
        <v>505617</v>
      </c>
      <c r="E12" s="30">
        <v>15047</v>
      </c>
      <c r="F12" s="31">
        <v>231.34379999999999</v>
      </c>
      <c r="G12" s="31">
        <f>F12*0.24</f>
        <v>55.522511999999992</v>
      </c>
      <c r="H12" s="31">
        <f>0.5*F12</f>
        <v>115.67189999999999</v>
      </c>
      <c r="I12" s="31">
        <f>0.5*G12</f>
        <v>27.761255999999996</v>
      </c>
      <c r="J12" s="125">
        <v>86.376144650490559</v>
      </c>
      <c r="K12" s="33">
        <f>J12/SQRT(E12)</f>
        <v>0.7041559529534499</v>
      </c>
      <c r="L12" s="34">
        <f>K12/H12</f>
        <v>6.0875281978894609E-3</v>
      </c>
      <c r="M12" s="35">
        <f>TINV(0.05,$E12-1)</f>
        <v>1.960121664908351</v>
      </c>
      <c r="N12" s="33">
        <f>H12-M12*K12</f>
        <v>114.29166866114176</v>
      </c>
      <c r="O12" s="33">
        <f>H12+M12*K12</f>
        <v>117.05213133885823</v>
      </c>
      <c r="P12" s="36">
        <f>M12*K12/H12</f>
        <v>1.1932295906423624E-2</v>
      </c>
      <c r="Q12" s="32">
        <v>20.730274716117439</v>
      </c>
      <c r="R12" s="33">
        <f>Q12/SQRT(E12)</f>
        <v>0.16899742870882559</v>
      </c>
      <c r="S12" s="37">
        <f>R12/I12</f>
        <v>6.0875281978893751E-3</v>
      </c>
      <c r="T12" s="35">
        <f>TINV(0.05,$E12-1)</f>
        <v>1.960121664908351</v>
      </c>
      <c r="U12" s="33">
        <f>I12-T12*R12</f>
        <v>27.430000478674021</v>
      </c>
      <c r="V12" s="33">
        <f>I12+T12*R12</f>
        <v>28.092511521325971</v>
      </c>
      <c r="W12" s="38">
        <f>T12*R12/I12</f>
        <v>1.1932295906423456E-2</v>
      </c>
    </row>
    <row r="13" spans="2:23" s="39" customFormat="1" x14ac:dyDescent="0.25">
      <c r="B13" s="29">
        <v>2</v>
      </c>
      <c r="C13" s="39" t="s">
        <v>8</v>
      </c>
      <c r="D13" s="30">
        <v>1622588</v>
      </c>
      <c r="E13" s="30">
        <v>1169</v>
      </c>
      <c r="F13" s="31">
        <v>40</v>
      </c>
      <c r="G13" s="31">
        <f>F13*0.24</f>
        <v>9.6</v>
      </c>
      <c r="H13" s="31">
        <f>0.5*F13</f>
        <v>20</v>
      </c>
      <c r="I13" s="31">
        <f>0.5*G13</f>
        <v>4.8</v>
      </c>
      <c r="J13" s="40">
        <v>20.701797192608268</v>
      </c>
      <c r="K13" s="33">
        <f>J13/SQRT(E13)</f>
        <v>0.60548138276852448</v>
      </c>
      <c r="L13" s="34">
        <f>K13/H13</f>
        <v>3.0274069138426223E-2</v>
      </c>
      <c r="M13" s="35">
        <f>TINV(0.05,$E13-1)</f>
        <v>1.961997109221209</v>
      </c>
      <c r="N13" s="33">
        <f>H13-M13*K13</f>
        <v>18.812047277320893</v>
      </c>
      <c r="O13" s="33">
        <f>H13+M13*K13</f>
        <v>21.187952722679107</v>
      </c>
      <c r="P13" s="36">
        <f>M13*K13/H13</f>
        <v>5.9397636133955267E-2</v>
      </c>
      <c r="Q13" s="40">
        <v>4.9684313262259892</v>
      </c>
      <c r="R13" s="33">
        <f>Q13/SQRT(E13)</f>
        <v>0.14531553186444601</v>
      </c>
      <c r="S13" s="37">
        <f>R13/I13</f>
        <v>3.0274069138426254E-2</v>
      </c>
      <c r="T13" s="35">
        <f>TINV(0.05,$E13-1)</f>
        <v>1.961997109221209</v>
      </c>
      <c r="U13" s="33">
        <f>I13-T13*R13</f>
        <v>4.5148913465570146</v>
      </c>
      <c r="V13" s="33">
        <f>I13+T13*R13</f>
        <v>5.085108653442985</v>
      </c>
      <c r="W13" s="38">
        <f>T13*R13/I13</f>
        <v>5.9397636133955323E-2</v>
      </c>
    </row>
    <row r="14" spans="2:23" s="39" customFormat="1" x14ac:dyDescent="0.25">
      <c r="B14" s="29"/>
      <c r="D14" s="31"/>
      <c r="E14" s="30"/>
      <c r="F14" s="31"/>
      <c r="G14" s="31"/>
      <c r="H14" s="31"/>
      <c r="I14" s="31"/>
      <c r="J14" s="40"/>
      <c r="K14" s="41"/>
      <c r="L14" s="42"/>
      <c r="M14" s="41"/>
      <c r="N14" s="41"/>
      <c r="O14" s="41"/>
      <c r="P14" s="43"/>
      <c r="Q14" s="40"/>
      <c r="R14" s="41"/>
      <c r="S14" s="42"/>
      <c r="T14" s="41"/>
      <c r="U14" s="41"/>
      <c r="V14" s="41"/>
      <c r="W14" s="43"/>
    </row>
    <row r="15" spans="2:23" ht="15.75" thickBot="1" x14ac:dyDescent="0.3">
      <c r="B15" s="44">
        <v>3</v>
      </c>
      <c r="C15" s="45" t="s">
        <v>21</v>
      </c>
      <c r="D15" s="46">
        <v>415958</v>
      </c>
      <c r="E15" s="47"/>
      <c r="F15" s="48"/>
      <c r="G15" s="48"/>
      <c r="H15" s="49">
        <v>57.2</v>
      </c>
      <c r="I15" s="49">
        <v>13.728</v>
      </c>
      <c r="J15" s="50"/>
      <c r="K15" s="51"/>
      <c r="L15" s="52"/>
      <c r="M15" s="53"/>
      <c r="N15" s="53"/>
      <c r="O15" s="53"/>
      <c r="P15" s="54"/>
      <c r="Q15" s="55"/>
      <c r="R15" s="53"/>
      <c r="S15" s="52"/>
      <c r="T15" s="53"/>
      <c r="U15" s="53"/>
      <c r="V15" s="53"/>
      <c r="W15" s="54"/>
    </row>
    <row r="16" spans="2:23" s="11" customFormat="1" x14ac:dyDescent="0.25">
      <c r="B16" s="56"/>
      <c r="C16" s="56" t="s">
        <v>42</v>
      </c>
      <c r="D16" s="57">
        <f>SUM(D12:D15)</f>
        <v>2544163</v>
      </c>
      <c r="E16" s="57">
        <f>SUM(E12:E15)</f>
        <v>16216</v>
      </c>
      <c r="F16" s="58"/>
      <c r="G16" s="58"/>
      <c r="H16" s="59">
        <f>(D12*H12+D13*H13+D15*H15)/D16</f>
        <v>45.095474095920736</v>
      </c>
      <c r="I16" s="59">
        <f>(D12*I12+D13*I13+D15*I15)/D16</f>
        <v>10.822913783020976</v>
      </c>
      <c r="J16" s="60"/>
      <c r="K16" s="61"/>
      <c r="L16" s="62"/>
      <c r="M16" s="63"/>
      <c r="N16" s="64"/>
      <c r="O16" s="64"/>
      <c r="P16" s="62"/>
      <c r="Q16" s="60"/>
      <c r="R16" s="61"/>
      <c r="S16" s="62"/>
      <c r="T16" s="63"/>
      <c r="U16" s="64"/>
      <c r="V16" s="64"/>
      <c r="W16" s="62"/>
    </row>
    <row r="17" spans="3:3" x14ac:dyDescent="0.25">
      <c r="C17" s="65" t="s">
        <v>43</v>
      </c>
    </row>
  </sheetData>
  <sheetProtection selectLockedCells="1" selectUnlockedCells="1"/>
  <mergeCells count="8">
    <mergeCell ref="J9:P9"/>
    <mergeCell ref="Q9:W9"/>
    <mergeCell ref="C1:D1"/>
    <mergeCell ref="F1:G1"/>
    <mergeCell ref="C2:D2"/>
    <mergeCell ref="F2:G2"/>
    <mergeCell ref="H9:I9"/>
    <mergeCell ref="F9:G9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L47"/>
  <sheetViews>
    <sheetView tabSelected="1" topLeftCell="A4" zoomScale="93" zoomScaleNormal="93" workbookViewId="0">
      <selection activeCell="F41" sqref="F41"/>
    </sheetView>
  </sheetViews>
  <sheetFormatPr defaultColWidth="8.7109375" defaultRowHeight="15" x14ac:dyDescent="0.25"/>
  <cols>
    <col min="1" max="1" width="2.28515625" customWidth="1"/>
    <col min="2" max="2" width="25.5703125" customWidth="1"/>
    <col min="3" max="3" width="28.85546875" customWidth="1"/>
    <col min="4" max="4" width="22.140625" customWidth="1"/>
    <col min="5" max="5" width="34.5703125" customWidth="1"/>
    <col min="6" max="6" width="34" customWidth="1"/>
    <col min="7" max="7" width="29.28515625" customWidth="1"/>
    <col min="8" max="8" width="22.28515625" customWidth="1"/>
    <col min="9" max="9" width="27.85546875" customWidth="1"/>
    <col min="10" max="10" width="13.42578125" customWidth="1"/>
    <col min="11" max="12" width="11.140625" customWidth="1"/>
    <col min="13" max="13" width="14" customWidth="1"/>
  </cols>
  <sheetData>
    <row r="1" spans="2:12" x14ac:dyDescent="0.25">
      <c r="B1" s="74" t="s">
        <v>84</v>
      </c>
      <c r="C1" t="s">
        <v>52</v>
      </c>
    </row>
    <row r="2" spans="2:12" x14ac:dyDescent="0.25">
      <c r="B2" s="85"/>
      <c r="C2" s="145" t="s">
        <v>85</v>
      </c>
      <c r="D2" s="146"/>
      <c r="E2" s="147"/>
      <c r="F2" s="148" t="s">
        <v>86</v>
      </c>
      <c r="G2" s="149"/>
      <c r="H2" s="150"/>
    </row>
    <row r="3" spans="2:12" x14ac:dyDescent="0.25">
      <c r="B3" s="85"/>
      <c r="C3" s="85" t="s">
        <v>49</v>
      </c>
      <c r="D3" s="85" t="s">
        <v>50</v>
      </c>
      <c r="E3" s="85" t="s">
        <v>51</v>
      </c>
      <c r="F3" s="85" t="s">
        <v>49</v>
      </c>
      <c r="G3" s="85" t="s">
        <v>50</v>
      </c>
      <c r="H3" s="85" t="s">
        <v>51</v>
      </c>
    </row>
    <row r="4" spans="2:12" x14ac:dyDescent="0.25">
      <c r="B4" s="85" t="s">
        <v>20</v>
      </c>
      <c r="C4" s="93">
        <v>112087</v>
      </c>
      <c r="D4" s="93">
        <v>9629</v>
      </c>
      <c r="E4" s="93">
        <v>2685</v>
      </c>
      <c r="F4" s="94">
        <v>0</v>
      </c>
      <c r="G4" s="94">
        <v>0</v>
      </c>
      <c r="H4" s="93">
        <v>0</v>
      </c>
    </row>
    <row r="5" spans="2:12" x14ac:dyDescent="0.25">
      <c r="B5" s="85" t="s">
        <v>8</v>
      </c>
      <c r="C5" s="93">
        <v>497652</v>
      </c>
      <c r="D5" s="93">
        <v>115061</v>
      </c>
      <c r="E5" s="93">
        <v>8026</v>
      </c>
      <c r="F5" s="94">
        <v>0</v>
      </c>
      <c r="G5" s="94">
        <v>0</v>
      </c>
      <c r="H5" s="93">
        <v>0</v>
      </c>
    </row>
    <row r="6" spans="2:12" x14ac:dyDescent="0.25">
      <c r="B6" s="85" t="s">
        <v>83</v>
      </c>
      <c r="C6" s="93">
        <v>3450</v>
      </c>
      <c r="D6" s="93">
        <v>3217</v>
      </c>
      <c r="E6" s="95">
        <v>396</v>
      </c>
      <c r="F6" s="96">
        <v>74273</v>
      </c>
      <c r="G6" s="96">
        <v>37485</v>
      </c>
      <c r="H6" s="96">
        <v>21663</v>
      </c>
      <c r="I6" s="6"/>
    </row>
    <row r="9" spans="2:12" x14ac:dyDescent="0.25">
      <c r="B9" s="74" t="s">
        <v>106</v>
      </c>
    </row>
    <row r="10" spans="2:12" s="66" customFormat="1" ht="15" customHeight="1" x14ac:dyDescent="0.25">
      <c r="C10" s="143" t="s">
        <v>13</v>
      </c>
      <c r="D10" s="144"/>
      <c r="E10" s="144"/>
      <c r="F10" s="144"/>
      <c r="G10" s="128" t="s">
        <v>107</v>
      </c>
    </row>
    <row r="11" spans="2:12" s="66" customFormat="1" x14ac:dyDescent="0.25">
      <c r="B11" s="67" t="s">
        <v>44</v>
      </c>
      <c r="C11" s="68" t="s">
        <v>17</v>
      </c>
      <c r="D11" s="126" t="s">
        <v>18</v>
      </c>
      <c r="E11" s="129" t="s">
        <v>19</v>
      </c>
      <c r="F11" s="130" t="s">
        <v>18</v>
      </c>
      <c r="G11" s="131" t="s">
        <v>108</v>
      </c>
      <c r="I11" s="67" t="s">
        <v>45</v>
      </c>
      <c r="K11"/>
      <c r="L11"/>
    </row>
    <row r="12" spans="2:12" x14ac:dyDescent="0.25">
      <c r="B12" s="12" t="s">
        <v>20</v>
      </c>
      <c r="C12" s="69">
        <f>'AGC + BGC'!C4</f>
        <v>115.67189999999999</v>
      </c>
      <c r="D12" s="127">
        <f>'AGC + BGC'!D4</f>
        <v>1.3802313388582428</v>
      </c>
      <c r="E12" s="127">
        <f>'AGC + BGC'!F4</f>
        <v>27.761255999999996</v>
      </c>
      <c r="F12" s="87">
        <f>'AGC + BGC'!G4</f>
        <v>0.33125552132597358</v>
      </c>
      <c r="G12" s="87">
        <f>(C12+E12)*I12</f>
        <v>526.39968251999994</v>
      </c>
      <c r="H12" s="66"/>
      <c r="I12" s="70">
        <v>3.67</v>
      </c>
      <c r="J12" s="66"/>
      <c r="L12" s="77"/>
    </row>
    <row r="13" spans="2:12" x14ac:dyDescent="0.25">
      <c r="B13" s="71" t="s">
        <v>8</v>
      </c>
      <c r="C13" s="69">
        <f>'AGC + BGC'!C5</f>
        <v>20</v>
      </c>
      <c r="D13" s="127">
        <f>'AGC + BGC'!D5</f>
        <v>1.1879527226791053</v>
      </c>
      <c r="E13" s="127">
        <f>'AGC + BGC'!F5</f>
        <v>4.8</v>
      </c>
      <c r="F13" s="87">
        <f>'AGC + BGC'!G5</f>
        <v>0.28510865344298553</v>
      </c>
      <c r="G13" s="87">
        <f>(C13+E13)*I12</f>
        <v>91.016000000000005</v>
      </c>
      <c r="H13" s="66"/>
      <c r="I13" s="70"/>
      <c r="J13" s="23"/>
      <c r="L13" s="77"/>
    </row>
    <row r="14" spans="2:12" x14ac:dyDescent="0.25">
      <c r="B14" s="71" t="s">
        <v>21</v>
      </c>
      <c r="C14" s="69">
        <f>'AGC + BGC'!C6</f>
        <v>57.2</v>
      </c>
      <c r="D14" s="127" t="str">
        <f>'AGC + BGC'!D6</f>
        <v>-</v>
      </c>
      <c r="E14" s="127">
        <f>'AGC + BGC'!F6</f>
        <v>13.728</v>
      </c>
      <c r="F14" s="87" t="str">
        <f>'AGC + BGC'!G6</f>
        <v>-</v>
      </c>
      <c r="G14" s="87">
        <f>(C14+E14)*I12</f>
        <v>260.30575999999996</v>
      </c>
      <c r="H14" s="66"/>
      <c r="I14" s="70"/>
      <c r="J14" s="23"/>
    </row>
    <row r="15" spans="2:12" x14ac:dyDescent="0.25">
      <c r="B15" s="72" t="s">
        <v>46</v>
      </c>
      <c r="C15">
        <v>0</v>
      </c>
      <c r="E15">
        <v>0</v>
      </c>
      <c r="G15" s="73"/>
    </row>
    <row r="16" spans="2:12" x14ac:dyDescent="0.25">
      <c r="B16" s="72"/>
      <c r="G16" s="73"/>
    </row>
    <row r="17" spans="2:7" x14ac:dyDescent="0.25">
      <c r="B17" s="92" t="s">
        <v>109</v>
      </c>
      <c r="G17" s="73"/>
    </row>
    <row r="18" spans="2:7" x14ac:dyDescent="0.25">
      <c r="B18" s="66"/>
      <c r="C18" s="143" t="s">
        <v>13</v>
      </c>
      <c r="D18" s="144"/>
      <c r="E18" s="144"/>
      <c r="F18" s="144"/>
      <c r="G18" s="128" t="s">
        <v>110</v>
      </c>
    </row>
    <row r="19" spans="2:7" x14ac:dyDescent="0.25">
      <c r="B19" s="67" t="s">
        <v>44</v>
      </c>
      <c r="C19" s="68" t="s">
        <v>17</v>
      </c>
      <c r="D19" s="126" t="s">
        <v>18</v>
      </c>
      <c r="E19" s="129" t="s">
        <v>19</v>
      </c>
      <c r="F19" s="130" t="s">
        <v>18</v>
      </c>
      <c r="G19" s="131" t="s">
        <v>111</v>
      </c>
    </row>
    <row r="20" spans="2:7" x14ac:dyDescent="0.25">
      <c r="B20" s="12" t="s">
        <v>20</v>
      </c>
      <c r="C20" s="69" t="s">
        <v>79</v>
      </c>
      <c r="D20" s="127" t="s">
        <v>79</v>
      </c>
      <c r="E20" s="127" t="s">
        <v>79</v>
      </c>
      <c r="F20" s="87" t="s">
        <v>79</v>
      </c>
      <c r="G20" s="73"/>
    </row>
    <row r="21" spans="2:7" x14ac:dyDescent="0.25">
      <c r="B21" s="71" t="s">
        <v>8</v>
      </c>
      <c r="C21" s="69" t="s">
        <v>79</v>
      </c>
      <c r="D21" s="127" t="s">
        <v>79</v>
      </c>
      <c r="E21" s="127" t="s">
        <v>79</v>
      </c>
      <c r="F21" s="87" t="s">
        <v>79</v>
      </c>
      <c r="G21" s="73"/>
    </row>
    <row r="22" spans="2:7" x14ac:dyDescent="0.25">
      <c r="B22" s="71" t="s">
        <v>21</v>
      </c>
      <c r="C22" s="69">
        <v>11.15</v>
      </c>
      <c r="D22" s="127" t="s">
        <v>22</v>
      </c>
      <c r="E22" s="127">
        <f>0.24*C22</f>
        <v>2.6760000000000002</v>
      </c>
      <c r="F22" s="87" t="s">
        <v>22</v>
      </c>
      <c r="G22" s="87">
        <f>(C22+E22)*I12</f>
        <v>50.741419999999998</v>
      </c>
    </row>
    <row r="23" spans="2:7" x14ac:dyDescent="0.25">
      <c r="B23" s="72" t="s">
        <v>46</v>
      </c>
      <c r="C23">
        <v>0</v>
      </c>
      <c r="E23">
        <v>0</v>
      </c>
      <c r="G23" s="73"/>
    </row>
    <row r="24" spans="2:7" x14ac:dyDescent="0.25">
      <c r="B24" s="72"/>
      <c r="G24" s="73"/>
    </row>
    <row r="25" spans="2:7" x14ac:dyDescent="0.25">
      <c r="B25" s="72"/>
      <c r="G25" s="73"/>
    </row>
    <row r="26" spans="2:7" x14ac:dyDescent="0.25">
      <c r="B26" s="92" t="s">
        <v>95</v>
      </c>
      <c r="G26" s="73"/>
    </row>
    <row r="27" spans="2:7" x14ac:dyDescent="0.25">
      <c r="B27" s="109"/>
      <c r="C27" s="106" t="s">
        <v>81</v>
      </c>
      <c r="D27" s="103" t="s">
        <v>89</v>
      </c>
      <c r="E27" s="104" t="s">
        <v>94</v>
      </c>
      <c r="F27" s="103" t="s">
        <v>96</v>
      </c>
    </row>
    <row r="28" spans="2:7" x14ac:dyDescent="0.25">
      <c r="B28" s="109"/>
      <c r="C28" s="88"/>
      <c r="D28" s="85" t="s">
        <v>90</v>
      </c>
      <c r="E28" s="100" t="s">
        <v>98</v>
      </c>
      <c r="F28" s="85" t="s">
        <v>99</v>
      </c>
    </row>
    <row r="29" spans="2:7" x14ac:dyDescent="0.25">
      <c r="B29" s="110"/>
      <c r="C29" s="88" t="s">
        <v>87</v>
      </c>
      <c r="D29" s="85" t="s">
        <v>88</v>
      </c>
      <c r="E29" s="100" t="s">
        <v>92</v>
      </c>
      <c r="F29" s="101" t="s">
        <v>93</v>
      </c>
    </row>
    <row r="30" spans="2:7" x14ac:dyDescent="0.25">
      <c r="B30" s="107" t="s">
        <v>20</v>
      </c>
      <c r="C30" s="98">
        <f>SUM(C4:E4)</f>
        <v>124401</v>
      </c>
      <c r="D30" s="87">
        <f>(G12-G15)</f>
        <v>526.39968251999994</v>
      </c>
      <c r="E30" s="100">
        <f>C30*D30</f>
        <v>65484646.905170515</v>
      </c>
      <c r="F30" s="105">
        <f>E30/15</f>
        <v>4365643.1270113681</v>
      </c>
    </row>
    <row r="31" spans="2:7" x14ac:dyDescent="0.25">
      <c r="B31" s="86" t="s">
        <v>8</v>
      </c>
      <c r="C31" s="98">
        <f>SUM(C5:E5)</f>
        <v>620739</v>
      </c>
      <c r="D31" s="87">
        <f>(G13-E15)</f>
        <v>91.016000000000005</v>
      </c>
      <c r="E31" s="100">
        <f>C31*D31</f>
        <v>56497180.824000001</v>
      </c>
      <c r="F31" s="105">
        <f t="shared" ref="F31:F33" si="0">E31/15</f>
        <v>3766478.7216000003</v>
      </c>
    </row>
    <row r="32" spans="2:7" x14ac:dyDescent="0.25">
      <c r="B32" s="86" t="s">
        <v>83</v>
      </c>
      <c r="C32" s="98">
        <f>SUM(C6:E6)</f>
        <v>7063</v>
      </c>
      <c r="D32" s="87">
        <f>(G14-E15)</f>
        <v>260.30575999999996</v>
      </c>
      <c r="E32" s="100">
        <f>C32*D32</f>
        <v>1838539.5828799997</v>
      </c>
      <c r="F32" s="105">
        <f t="shared" si="0"/>
        <v>122569.30552533332</v>
      </c>
    </row>
    <row r="33" spans="2:7" x14ac:dyDescent="0.25">
      <c r="B33" s="119" t="s">
        <v>42</v>
      </c>
      <c r="C33" s="120"/>
      <c r="D33" s="120"/>
      <c r="E33" s="121">
        <f>SUM(E30:E32)</f>
        <v>123820367.31205052</v>
      </c>
      <c r="F33" s="122">
        <f t="shared" si="0"/>
        <v>8254691.1541367015</v>
      </c>
    </row>
    <row r="34" spans="2:7" x14ac:dyDescent="0.25">
      <c r="B34" s="72"/>
      <c r="E34" s="91"/>
    </row>
    <row r="35" spans="2:7" x14ac:dyDescent="0.25">
      <c r="B35" s="92" t="s">
        <v>97</v>
      </c>
      <c r="G35" s="73"/>
    </row>
    <row r="36" spans="2:7" x14ac:dyDescent="0.25">
      <c r="B36" s="72"/>
      <c r="C36" s="111" t="s">
        <v>82</v>
      </c>
      <c r="D36" s="111" t="s">
        <v>91</v>
      </c>
      <c r="E36" s="115" t="s">
        <v>102</v>
      </c>
      <c r="F36" s="99" t="s">
        <v>103</v>
      </c>
      <c r="G36" s="73"/>
    </row>
    <row r="37" spans="2:7" x14ac:dyDescent="0.25">
      <c r="B37" s="72"/>
      <c r="C37" s="112"/>
      <c r="D37" s="112"/>
      <c r="E37" s="116" t="s">
        <v>100</v>
      </c>
      <c r="F37" s="90" t="s">
        <v>101</v>
      </c>
      <c r="G37" s="73"/>
    </row>
    <row r="38" spans="2:7" x14ac:dyDescent="0.25">
      <c r="B38" s="108"/>
      <c r="C38" s="113" t="s">
        <v>87</v>
      </c>
      <c r="D38" s="113" t="s">
        <v>88</v>
      </c>
      <c r="E38" s="117" t="s">
        <v>92</v>
      </c>
      <c r="F38" s="118" t="s">
        <v>93</v>
      </c>
      <c r="G38" s="73"/>
    </row>
    <row r="39" spans="2:7" x14ac:dyDescent="0.25">
      <c r="B39" s="107" t="s">
        <v>20</v>
      </c>
      <c r="C39" s="97">
        <f>SUM(F4:H4)</f>
        <v>0</v>
      </c>
      <c r="D39" s="89" t="s">
        <v>79</v>
      </c>
      <c r="E39" s="114" t="s">
        <v>79</v>
      </c>
      <c r="F39" s="118" t="s">
        <v>79</v>
      </c>
      <c r="G39" s="73"/>
    </row>
    <row r="40" spans="2:7" x14ac:dyDescent="0.25">
      <c r="B40" s="86" t="s">
        <v>8</v>
      </c>
      <c r="C40" s="98">
        <f>SUM(F5:H5)</f>
        <v>0</v>
      </c>
      <c r="D40" s="85" t="s">
        <v>79</v>
      </c>
      <c r="E40" s="102" t="s">
        <v>79</v>
      </c>
      <c r="F40" s="101" t="s">
        <v>79</v>
      </c>
      <c r="G40" s="73"/>
    </row>
    <row r="41" spans="2:7" x14ac:dyDescent="0.25">
      <c r="B41" s="86" t="s">
        <v>83</v>
      </c>
      <c r="C41" s="98">
        <f>SUM(F6:H6)</f>
        <v>133421</v>
      </c>
      <c r="D41" s="87" t="s">
        <v>79</v>
      </c>
      <c r="E41" s="132">
        <v>0</v>
      </c>
      <c r="F41" s="132">
        <f>E41/15</f>
        <v>0</v>
      </c>
      <c r="G41" s="73"/>
    </row>
    <row r="42" spans="2:7" x14ac:dyDescent="0.25">
      <c r="B42" s="119" t="s">
        <v>104</v>
      </c>
      <c r="C42" s="121"/>
      <c r="D42" s="120"/>
      <c r="E42" s="121">
        <f>E41</f>
        <v>0</v>
      </c>
      <c r="F42" s="121">
        <f>F41</f>
        <v>0</v>
      </c>
      <c r="G42" s="73"/>
    </row>
    <row r="43" spans="2:7" x14ac:dyDescent="0.25">
      <c r="B43" s="72"/>
      <c r="D43" s="23"/>
      <c r="G43" s="73"/>
    </row>
    <row r="44" spans="2:7" x14ac:dyDescent="0.25">
      <c r="B44" s="72"/>
      <c r="D44" s="23"/>
      <c r="G44" s="73"/>
    </row>
    <row r="45" spans="2:7" x14ac:dyDescent="0.25">
      <c r="B45" s="72"/>
      <c r="D45" s="23"/>
      <c r="G45" s="73"/>
    </row>
    <row r="46" spans="2:7" x14ac:dyDescent="0.25">
      <c r="B46" s="72"/>
      <c r="D46" s="23"/>
      <c r="G46" s="73"/>
    </row>
    <row r="47" spans="2:7" x14ac:dyDescent="0.25">
      <c r="B47" s="72"/>
      <c r="D47" s="23"/>
      <c r="G47" s="73"/>
    </row>
  </sheetData>
  <sheetProtection selectLockedCells="1" selectUnlockedCells="1"/>
  <mergeCells count="4">
    <mergeCell ref="C10:F10"/>
    <mergeCell ref="C2:E2"/>
    <mergeCell ref="F2:H2"/>
    <mergeCell ref="C18:F18"/>
  </mergeCells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INDEX</vt:lpstr>
      <vt:lpstr>AD</vt:lpstr>
      <vt:lpstr>AGC + BGC</vt:lpstr>
      <vt:lpstr>FRL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Marieke Sandker (FOM)</dc:creator>
  <cp:lastModifiedBy>Ortmann, Antonia (FAOUG)</cp:lastModifiedBy>
  <cp:revision>6</cp:revision>
  <cp:lastPrinted>2017-01-12T16:24:46Z</cp:lastPrinted>
  <dcterms:created xsi:type="dcterms:W3CDTF">2015-10-20T05:55:21Z</dcterms:created>
  <dcterms:modified xsi:type="dcterms:W3CDTF">2017-07-03T16:24:11Z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FAO of the UN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